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ono\Desktop\"/>
    </mc:Choice>
  </mc:AlternateContent>
  <bookViews>
    <workbookView xWindow="0" yWindow="0" windowWidth="28800" windowHeight="12048"/>
  </bookViews>
  <sheets>
    <sheet name="GHG" sheetId="1" r:id="rId1"/>
    <sheet name="Lookup Table" sheetId="2" r:id="rId2"/>
  </sheets>
  <definedNames>
    <definedName name="DaysPerWeek">GHG!$F$8:$F$41</definedName>
    <definedName name="EquipRating">GHG!$D$8:$D$41</definedName>
    <definedName name="HoursPerDay">GHG!$E$8:$E$41</definedName>
    <definedName name="_xlnm.Print_Area" localSheetId="0">GHG!$A$1:$K$42</definedName>
    <definedName name="_xlnm.Print_Area" localSheetId="1">'Lookup Table'!$A$1:$N$26</definedName>
    <definedName name="_xlnm.Print_Titles" localSheetId="0">GHG!$6:$7</definedName>
    <definedName name="WeeksPerYear">GHG!$G$8:$G$41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1" l="1"/>
  <c r="H8" i="1"/>
  <c r="K26" i="1" l="1"/>
  <c r="J26" i="1"/>
  <c r="I26" i="1"/>
  <c r="H26" i="1"/>
  <c r="K25" i="1"/>
  <c r="J25" i="1"/>
  <c r="I25" i="1"/>
  <c r="H25" i="1"/>
  <c r="K24" i="1"/>
  <c r="J24" i="1"/>
  <c r="I24" i="1"/>
  <c r="H24" i="1"/>
  <c r="K13" i="1"/>
  <c r="J13" i="1"/>
  <c r="I13" i="1"/>
  <c r="H13" i="1"/>
  <c r="K12" i="1"/>
  <c r="J12" i="1"/>
  <c r="I12" i="1"/>
  <c r="H12" i="1"/>
  <c r="K11" i="1"/>
  <c r="J11" i="1"/>
  <c r="I11" i="1"/>
  <c r="H11" i="1"/>
  <c r="K10" i="1"/>
  <c r="J10" i="1"/>
  <c r="I10" i="1"/>
  <c r="H10" i="1"/>
  <c r="K9" i="1"/>
  <c r="J9" i="1"/>
  <c r="I9" i="1"/>
  <c r="K28" i="1"/>
  <c r="J28" i="1"/>
  <c r="I28" i="1"/>
  <c r="H28" i="1"/>
  <c r="K27" i="1"/>
  <c r="J27" i="1"/>
  <c r="I27" i="1"/>
  <c r="H27" i="1"/>
  <c r="K23" i="1"/>
  <c r="J23" i="1"/>
  <c r="I23" i="1"/>
  <c r="H23" i="1"/>
  <c r="K22" i="1"/>
  <c r="J22" i="1"/>
  <c r="I22" i="1"/>
  <c r="H22" i="1"/>
  <c r="K21" i="1"/>
  <c r="J21" i="1"/>
  <c r="I21" i="1"/>
  <c r="H21" i="1"/>
  <c r="K20" i="1"/>
  <c r="J20" i="1"/>
  <c r="I20" i="1"/>
  <c r="H20" i="1"/>
  <c r="K19" i="1"/>
  <c r="J19" i="1"/>
  <c r="I19" i="1"/>
  <c r="H19" i="1"/>
  <c r="K18" i="1"/>
  <c r="J18" i="1"/>
  <c r="I18" i="1"/>
  <c r="H18" i="1"/>
  <c r="K17" i="1"/>
  <c r="J17" i="1"/>
  <c r="I17" i="1"/>
  <c r="H17" i="1"/>
  <c r="K16" i="1"/>
  <c r="J16" i="1"/>
  <c r="I16" i="1"/>
  <c r="H16" i="1"/>
  <c r="K15" i="1"/>
  <c r="J15" i="1"/>
  <c r="I15" i="1"/>
  <c r="H15" i="1"/>
  <c r="K14" i="1"/>
  <c r="J14" i="1"/>
  <c r="I14" i="1"/>
  <c r="H14" i="1"/>
  <c r="J8" i="1"/>
  <c r="I8" i="1"/>
  <c r="K8" i="1"/>
  <c r="H29" i="1"/>
  <c r="I29" i="1"/>
  <c r="J29" i="1"/>
  <c r="K29" i="1"/>
  <c r="H30" i="1"/>
  <c r="I30" i="1"/>
  <c r="J30" i="1"/>
  <c r="K30" i="1"/>
  <c r="H31" i="1"/>
  <c r="I31" i="1"/>
  <c r="J31" i="1"/>
  <c r="K31" i="1"/>
  <c r="H32" i="1"/>
  <c r="I32" i="1"/>
  <c r="J32" i="1"/>
  <c r="K32" i="1"/>
  <c r="H33" i="1"/>
  <c r="I33" i="1"/>
  <c r="J33" i="1"/>
  <c r="K33" i="1"/>
  <c r="H34" i="1"/>
  <c r="I34" i="1"/>
  <c r="J34" i="1"/>
  <c r="K34" i="1"/>
  <c r="H35" i="1"/>
  <c r="I35" i="1"/>
  <c r="J35" i="1"/>
  <c r="K35" i="1"/>
  <c r="H36" i="1"/>
  <c r="I36" i="1"/>
  <c r="J36" i="1"/>
  <c r="K36" i="1"/>
  <c r="H37" i="1"/>
  <c r="I37" i="1"/>
  <c r="J37" i="1"/>
  <c r="K37" i="1"/>
  <c r="H38" i="1"/>
  <c r="I38" i="1"/>
  <c r="J38" i="1"/>
  <c r="K38" i="1"/>
  <c r="H39" i="1"/>
  <c r="I39" i="1"/>
  <c r="J39" i="1"/>
  <c r="K39" i="1"/>
  <c r="H40" i="1"/>
  <c r="I40" i="1"/>
  <c r="J40" i="1"/>
  <c r="K40" i="1"/>
  <c r="H5" i="2" l="1"/>
  <c r="G5" i="2"/>
  <c r="F5" i="2"/>
  <c r="F8" i="2" l="1"/>
  <c r="F7" i="2"/>
  <c r="F6" i="2"/>
  <c r="G4" i="2"/>
  <c r="H4" i="2"/>
  <c r="F4" i="2"/>
  <c r="H41" i="1"/>
  <c r="H42" i="1" s="1"/>
  <c r="I41" i="1"/>
  <c r="I42" i="1" s="1"/>
  <c r="J41" i="1"/>
  <c r="J42" i="1" s="1"/>
  <c r="H8" i="2"/>
  <c r="G8" i="2"/>
  <c r="H7" i="2"/>
  <c r="G7" i="2"/>
  <c r="H6" i="2"/>
  <c r="G6" i="2"/>
  <c r="K41" i="1" l="1"/>
  <c r="K42" i="1" s="1"/>
</calcChain>
</file>

<file path=xl/comments1.xml><?xml version="1.0" encoding="utf-8"?>
<comments xmlns="http://schemas.openxmlformats.org/spreadsheetml/2006/main">
  <authors>
    <author>Emily Chau</author>
  </authors>
  <commentList>
    <comment ref="K1" authorId="0" shapeId="0">
      <text>
        <r>
          <rPr>
            <b/>
            <sz val="14"/>
            <color indexed="81"/>
            <rFont val="Tahoma"/>
            <family val="2"/>
          </rPr>
          <t xml:space="preserve">Instruction: 
     </t>
        </r>
        <r>
          <rPr>
            <sz val="14"/>
            <color indexed="81"/>
            <rFont val="Tahoma"/>
            <family val="2"/>
          </rPr>
          <t>List all boiler, engine, or other combustion equipment that uses fuel such as diesel, gasoline, liquefied petroleum gas (LPG), natural gas, or landfill gas for the project, their ratings and operation schedules in the highlighted yellow cells.</t>
        </r>
      </text>
    </comment>
  </commentList>
</comments>
</file>

<file path=xl/sharedStrings.xml><?xml version="1.0" encoding="utf-8"?>
<sst xmlns="http://schemas.openxmlformats.org/spreadsheetml/2006/main" count="60" uniqueCount="50">
  <si>
    <t xml:space="preserve">Total      </t>
  </si>
  <si>
    <t>Natural Gas</t>
  </si>
  <si>
    <t>LPG</t>
  </si>
  <si>
    <t xml:space="preserve">Landfill Gas </t>
  </si>
  <si>
    <t>Gasoline</t>
  </si>
  <si>
    <t>Diesel</t>
  </si>
  <si>
    <t>Weeks/yr</t>
  </si>
  <si>
    <t>Days/wk</t>
  </si>
  <si>
    <t>Hours/day</t>
  </si>
  <si>
    <t>Greenhouse Gas Emissions</t>
  </si>
  <si>
    <t>Operating Schedule</t>
  </si>
  <si>
    <t>Equipment Rating (MMBtu/hr)</t>
  </si>
  <si>
    <t>Fuel Type</t>
  </si>
  <si>
    <t xml:space="preserve">Equipment Description </t>
  </si>
  <si>
    <t>Equipment Type</t>
  </si>
  <si>
    <t>Emission Factor</t>
  </si>
  <si>
    <t>kg/mmBtu</t>
  </si>
  <si>
    <t>lb/mmBtu</t>
  </si>
  <si>
    <r>
      <t>CO</t>
    </r>
    <r>
      <rPr>
        <b/>
        <vertAlign val="subscript"/>
        <sz val="10"/>
        <rFont val="Arial"/>
        <family val="2"/>
      </rPr>
      <t>2</t>
    </r>
  </si>
  <si>
    <r>
      <t>CH</t>
    </r>
    <r>
      <rPr>
        <b/>
        <vertAlign val="subscript"/>
        <sz val="10"/>
        <rFont val="Arial"/>
        <family val="2"/>
      </rPr>
      <t>4</t>
    </r>
  </si>
  <si>
    <r>
      <t>N</t>
    </r>
    <r>
      <rPr>
        <b/>
        <vertAlign val="subscript"/>
        <sz val="10"/>
        <rFont val="Arial"/>
        <family val="2"/>
      </rPr>
      <t>2</t>
    </r>
    <r>
      <rPr>
        <b/>
        <sz val="10"/>
        <rFont val="Arial"/>
        <family val="2"/>
      </rPr>
      <t>O</t>
    </r>
  </si>
  <si>
    <t xml:space="preserve">Data Source:  </t>
  </si>
  <si>
    <t>https://www.ecfr.gov/cgi-bin/text-idx?SID=1d653629ba1ed0a9fee443920aa261e0&amp;mc=true&amp;node=ap40.23.98_138.1&amp;rgn=div9</t>
  </si>
  <si>
    <t>https://www.ecfr.gov/cgi-bin/text-idx?SID=5d2c6b432404dc9cfd5fb33ac1becb5b&amp;mc=true&amp;node=ap40.23.98_138.2&amp;rgn=div9</t>
  </si>
  <si>
    <t>40 CFR Subpart 98:</t>
  </si>
  <si>
    <t>Table C-1 to Subpart C of Part 98—Default CO2 Emission Factors and High Heat Values for Various Types of Fuel [78 FR 71950, Nov. 29, 2013]</t>
  </si>
  <si>
    <t>Table C-2 to Subpart C of Part 98—Default CH4 and N2O Emission Factors for Various Types of Fuel [78 FR 71952, Nov. 29, 2013]</t>
  </si>
  <si>
    <t xml:space="preserve">Fuel Type </t>
  </si>
  <si>
    <t>Boiler-Industrial</t>
  </si>
  <si>
    <t>Boiler-Commercial</t>
  </si>
  <si>
    <t>Engine-Emergency</t>
  </si>
  <si>
    <t>Engine-Agricultural</t>
  </si>
  <si>
    <t xml:space="preserve"> 400-CEQA AQMD Greenhouse Gas Estimator</t>
  </si>
  <si>
    <t>GHG Calculation:</t>
  </si>
  <si>
    <t>Engine-Prime Power</t>
  </si>
  <si>
    <t>Other Combustion Equipment</t>
  </si>
  <si>
    <t xml:space="preserve">Facility ID    </t>
  </si>
  <si>
    <t xml:space="preserve">Project Description    </t>
  </si>
  <si>
    <t xml:space="preserve">Facility Name     </t>
  </si>
  <si>
    <r>
      <t>CO</t>
    </r>
    <r>
      <rPr>
        <vertAlign val="subscript"/>
        <sz val="12"/>
        <rFont val="Calibri"/>
        <family val="2"/>
      </rPr>
      <t>2</t>
    </r>
    <r>
      <rPr>
        <sz val="12"/>
        <rFont val="Calibri"/>
        <family val="2"/>
      </rPr>
      <t>e MT/yr = [ lb/yr CO</t>
    </r>
    <r>
      <rPr>
        <vertAlign val="subscript"/>
        <sz val="12"/>
        <rFont val="Calibri"/>
        <family val="2"/>
      </rPr>
      <t>2</t>
    </r>
    <r>
      <rPr>
        <sz val="12"/>
        <rFont val="Calibri"/>
        <family val="2"/>
      </rPr>
      <t xml:space="preserve"> + (25* lb/yr CH</t>
    </r>
    <r>
      <rPr>
        <vertAlign val="subscript"/>
        <sz val="12"/>
        <rFont val="Calibri"/>
        <family val="2"/>
      </rPr>
      <t>4</t>
    </r>
    <r>
      <rPr>
        <sz val="12"/>
        <rFont val="Calibri"/>
        <family val="2"/>
      </rPr>
      <t>) + (298 *lb/yr N</t>
    </r>
    <r>
      <rPr>
        <vertAlign val="subscript"/>
        <sz val="12"/>
        <rFont val="Calibri"/>
        <family val="2"/>
      </rPr>
      <t>2</t>
    </r>
    <r>
      <rPr>
        <sz val="12"/>
        <rFont val="Calibri"/>
        <family val="2"/>
      </rPr>
      <t>O)]   * [1 MT/2,205 lb]</t>
    </r>
  </si>
  <si>
    <r>
      <t>CO</t>
    </r>
    <r>
      <rPr>
        <b/>
        <vertAlign val="subscript"/>
        <sz val="12"/>
        <color theme="1"/>
        <rFont val="Calibri"/>
        <family val="2"/>
        <scheme val="minor"/>
      </rPr>
      <t>2</t>
    </r>
    <r>
      <rPr>
        <b/>
        <sz val="12"/>
        <color theme="1"/>
        <rFont val="Calibri"/>
        <family val="2"/>
        <scheme val="minor"/>
      </rPr>
      <t xml:space="preserve">
(lbs/yr)</t>
    </r>
  </si>
  <si>
    <r>
      <t>CH</t>
    </r>
    <r>
      <rPr>
        <b/>
        <vertAlign val="subscript"/>
        <sz val="12"/>
        <color theme="1"/>
        <rFont val="Calibri"/>
        <family val="2"/>
        <scheme val="minor"/>
      </rPr>
      <t>4</t>
    </r>
    <r>
      <rPr>
        <b/>
        <sz val="12"/>
        <color theme="1"/>
        <rFont val="Calibri"/>
        <family val="2"/>
        <scheme val="minor"/>
      </rPr>
      <t xml:space="preserve">  
(lbs/yr)</t>
    </r>
  </si>
  <si>
    <r>
      <t>N</t>
    </r>
    <r>
      <rPr>
        <b/>
        <vertAlign val="subscript"/>
        <sz val="12"/>
        <color theme="1"/>
        <rFont val="Calibri"/>
        <family val="2"/>
        <scheme val="minor"/>
      </rPr>
      <t>2</t>
    </r>
    <r>
      <rPr>
        <b/>
        <sz val="12"/>
        <color theme="1"/>
        <rFont val="Calibri"/>
        <family val="2"/>
        <scheme val="minor"/>
      </rPr>
      <t>O 
(lbs/yr)</t>
    </r>
  </si>
  <si>
    <r>
      <t>CO</t>
    </r>
    <r>
      <rPr>
        <b/>
        <vertAlign val="subscript"/>
        <sz val="12"/>
        <color theme="1"/>
        <rFont val="Calibri"/>
        <family val="2"/>
        <scheme val="minor"/>
      </rPr>
      <t>2</t>
    </r>
    <r>
      <rPr>
        <b/>
        <sz val="12"/>
        <color theme="1"/>
        <rFont val="Calibri"/>
        <family val="2"/>
        <scheme val="minor"/>
      </rPr>
      <t xml:space="preserve"> eq 
(MT/yr)</t>
    </r>
  </si>
  <si>
    <t>(same emission factor for all combustion equipment types)</t>
  </si>
  <si>
    <t>Note</t>
  </si>
  <si>
    <t>From Distillate Fuel Oil No.2</t>
  </si>
  <si>
    <t>From Motor Gasoline</t>
  </si>
  <si>
    <t>ABC</t>
  </si>
  <si>
    <t>My Project</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</si>
</sst>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ont>
    <font>
      <b/>
      <sz val="10"/>
      <name val="Arial"/>
      <family val="2"/>
    </font>
    <font>
      <sz val="10"/>
      <name val="Arial"/>
      <family val="2"/>
    </font>
    <font>
      <b/>
      <sz val="16"/>
      <name val="Arial"/>
      <family val="2"/>
    </font>
    <font>
      <b/>
      <vertAlign val="subscript"/>
      <sz val="10"/>
      <name val="Arial"/>
      <family val="2"/>
    </font>
    <font>
      <u/>
      <sz val="10"/>
      <color theme="10"/>
      <name val="Arial"/>
      <family val="2"/>
    </font>
    <font>
      <u/>
      <sz val="10"/>
      <name val="Arial"/>
      <family val="2"/>
    </font>
    <font>
      <sz val="12"/>
      <name val="Arial"/>
      <family val="2"/>
    </font>
    <font>
      <b/>
      <sz val="14"/>
      <color indexed="81"/>
      <name val="Tahoma"/>
      <family val="2"/>
    </font>
    <font>
      <sz val="14"/>
      <color indexed="81"/>
      <name val="Tahoma"/>
      <family val="2"/>
    </font>
    <font>
      <sz val="12"/>
      <name val="Calibri"/>
      <family val="2"/>
    </font>
    <font>
      <vertAlign val="subscript"/>
      <sz val="12"/>
      <name val="Calibri"/>
      <family val="2"/>
    </font>
    <font>
      <b/>
      <sz val="12"/>
      <color theme="1"/>
      <name val="Calibri"/>
      <family val="2"/>
      <scheme val="minor"/>
    </font>
    <font>
      <b/>
      <vertAlign val="subscript"/>
      <sz val="12"/>
      <color theme="1"/>
      <name val="Calibri"/>
      <family val="2"/>
      <scheme val="minor"/>
    </font>
    <font>
      <b/>
      <sz val="12"/>
      <name val="Arial"/>
      <family val="2"/>
    </font>
    <font>
      <i/>
      <sz val="9"/>
      <name val="Arial"/>
      <family val="2"/>
    </font>
  </fonts>
  <fills count="5">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rgb="FFECF5E7"/>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s>
  <cellStyleXfs count="2">
    <xf numFmtId="0" fontId="0" fillId="0" borderId="0"/>
    <xf numFmtId="0" fontId="5" fillId="0" borderId="0" applyNumberFormat="0" applyFill="0" applyBorder="0" applyAlignment="0" applyProtection="0"/>
  </cellStyleXfs>
  <cellXfs count="48">
    <xf numFmtId="0" fontId="0" fillId="0" borderId="0" xfId="0"/>
    <xf numFmtId="0" fontId="2" fillId="0" borderId="0" xfId="0" applyFont="1"/>
    <xf numFmtId="0" fontId="1" fillId="0" borderId="3" xfId="0" applyFont="1" applyBorder="1" applyAlignment="1">
      <alignment horizontal="center"/>
    </xf>
    <xf numFmtId="0" fontId="6" fillId="0" borderId="0" xfId="1" applyFont="1"/>
    <xf numFmtId="0" fontId="6" fillId="0" borderId="0" xfId="0" applyFont="1"/>
    <xf numFmtId="0" fontId="5" fillId="0" borderId="0" xfId="1" applyFont="1"/>
    <xf numFmtId="0" fontId="2" fillId="0" borderId="3" xfId="0" applyFont="1" applyBorder="1" applyAlignment="1"/>
    <xf numFmtId="2" fontId="2" fillId="0" borderId="3" xfId="0" applyNumberFormat="1" applyFont="1" applyBorder="1" applyAlignment="1"/>
    <xf numFmtId="11" fontId="2" fillId="0" borderId="3" xfId="0" applyNumberFormat="1" applyFont="1" applyBorder="1" applyAlignment="1"/>
    <xf numFmtId="0" fontId="2" fillId="0" borderId="0" xfId="1" applyFont="1"/>
    <xf numFmtId="0" fontId="2" fillId="0" borderId="3" xfId="0" applyFont="1" applyBorder="1" applyAlignment="1">
      <alignment horizontal="left" wrapText="1"/>
    </xf>
    <xf numFmtId="0" fontId="0" fillId="0" borderId="0" xfId="0" applyProtection="1"/>
    <xf numFmtId="0" fontId="0" fillId="0" borderId="0" xfId="0" applyAlignment="1" applyProtection="1">
      <alignment vertical="center"/>
    </xf>
    <xf numFmtId="0" fontId="3" fillId="0" borderId="0" xfId="0" applyFont="1" applyAlignment="1" applyProtection="1">
      <alignment horizontal="left" vertical="center"/>
    </xf>
    <xf numFmtId="0" fontId="0" fillId="0" borderId="0" xfId="0" applyAlignment="1" applyProtection="1">
      <alignment horizontal="left" vertical="center"/>
    </xf>
    <xf numFmtId="0" fontId="7" fillId="0" borderId="0" xfId="0" applyFont="1" applyAlignment="1" applyProtection="1">
      <alignment vertical="center"/>
    </xf>
    <xf numFmtId="0" fontId="7" fillId="0" borderId="0" xfId="0" applyFont="1" applyAlignment="1" applyProtection="1">
      <alignment horizontal="right" vertical="center"/>
    </xf>
    <xf numFmtId="0" fontId="7" fillId="0" borderId="0" xfId="0" applyFont="1" applyProtection="1"/>
    <xf numFmtId="0" fontId="7" fillId="0" borderId="0" xfId="0" applyFont="1" applyAlignment="1" applyProtection="1">
      <alignment horizontal="center" vertical="center"/>
    </xf>
    <xf numFmtId="0" fontId="10" fillId="0" borderId="0" xfId="0" applyFont="1" applyAlignment="1" applyProtection="1">
      <alignment vertical="center"/>
    </xf>
    <xf numFmtId="0" fontId="12" fillId="3" borderId="3" xfId="0" applyFont="1" applyFill="1" applyBorder="1" applyAlignment="1" applyProtection="1">
      <alignment horizontal="center" vertical="center"/>
    </xf>
    <xf numFmtId="0" fontId="12" fillId="3" borderId="3" xfId="0" applyFont="1" applyFill="1" applyBorder="1" applyAlignment="1" applyProtection="1">
      <alignment horizontal="center" vertical="center" wrapText="1"/>
    </xf>
    <xf numFmtId="0" fontId="7" fillId="0" borderId="3" xfId="0" applyFont="1" applyFill="1" applyBorder="1" applyAlignment="1" applyProtection="1">
      <alignment vertical="center"/>
      <protection locked="0"/>
    </xf>
    <xf numFmtId="0" fontId="7" fillId="2" borderId="3" xfId="0" applyFont="1" applyFill="1" applyBorder="1" applyAlignment="1" applyProtection="1">
      <alignment vertical="center" wrapText="1"/>
      <protection locked="0"/>
    </xf>
    <xf numFmtId="0" fontId="7" fillId="2" borderId="3" xfId="0" applyFont="1" applyFill="1" applyBorder="1" applyAlignment="1" applyProtection="1">
      <alignment horizontal="center" vertical="center"/>
      <protection locked="0"/>
    </xf>
    <xf numFmtId="4" fontId="7" fillId="0" borderId="3" xfId="0" applyNumberFormat="1" applyFont="1" applyFill="1" applyBorder="1" applyAlignment="1" applyProtection="1">
      <alignment horizontal="center" vertical="center" wrapText="1"/>
    </xf>
    <xf numFmtId="11" fontId="7" fillId="0" borderId="3" xfId="0" applyNumberFormat="1" applyFont="1" applyFill="1" applyBorder="1" applyAlignment="1" applyProtection="1">
      <alignment horizontal="center" vertical="center" wrapText="1"/>
    </xf>
    <xf numFmtId="11" fontId="14" fillId="0" borderId="1" xfId="0" applyNumberFormat="1" applyFont="1" applyBorder="1" applyAlignment="1" applyProtection="1">
      <alignment horizontal="center" vertical="center"/>
    </xf>
    <xf numFmtId="0" fontId="7" fillId="0" borderId="2" xfId="0" applyFont="1" applyFill="1" applyBorder="1" applyAlignment="1" applyProtection="1">
      <alignment vertical="center"/>
      <protection locked="0"/>
    </xf>
    <xf numFmtId="0" fontId="7" fillId="2" borderId="2" xfId="0" applyFont="1" applyFill="1" applyBorder="1" applyAlignment="1" applyProtection="1">
      <alignment vertical="center" wrapText="1"/>
      <protection locked="0"/>
    </xf>
    <xf numFmtId="0" fontId="7" fillId="2" borderId="2" xfId="0" applyFont="1" applyFill="1" applyBorder="1" applyAlignment="1" applyProtection="1">
      <alignment horizontal="center" vertical="center"/>
      <protection locked="0"/>
    </xf>
    <xf numFmtId="4" fontId="7" fillId="0" borderId="2" xfId="0" applyNumberFormat="1" applyFont="1" applyFill="1" applyBorder="1" applyAlignment="1" applyProtection="1">
      <alignment horizontal="center" vertical="center" wrapText="1"/>
    </xf>
    <xf numFmtId="11" fontId="7" fillId="0" borderId="2" xfId="0" applyNumberFormat="1" applyFont="1" applyFill="1" applyBorder="1" applyAlignment="1" applyProtection="1">
      <alignment horizontal="center" vertical="center" wrapText="1"/>
    </xf>
    <xf numFmtId="0" fontId="2" fillId="0" borderId="3" xfId="0" applyNumberFormat="1" applyFont="1" applyBorder="1" applyAlignment="1"/>
    <xf numFmtId="0" fontId="14" fillId="0" borderId="1" xfId="0" applyFont="1" applyBorder="1" applyAlignment="1" applyProtection="1">
      <alignment horizontal="right" vertical="center"/>
    </xf>
    <xf numFmtId="0" fontId="12" fillId="3" borderId="9" xfId="0" applyFont="1" applyFill="1" applyBorder="1" applyAlignment="1" applyProtection="1">
      <alignment horizontal="center" vertical="center"/>
    </xf>
    <xf numFmtId="0" fontId="12" fillId="3" borderId="8" xfId="0" applyFont="1" applyFill="1" applyBorder="1" applyAlignment="1" applyProtection="1">
      <alignment horizontal="center" vertical="center"/>
    </xf>
    <xf numFmtId="0" fontId="12" fillId="3" borderId="7" xfId="0" applyFont="1" applyFill="1" applyBorder="1" applyAlignment="1" applyProtection="1">
      <alignment horizontal="center" vertical="center"/>
    </xf>
    <xf numFmtId="0" fontId="7" fillId="4" borderId="10" xfId="0" applyFont="1" applyFill="1" applyBorder="1" applyAlignment="1" applyProtection="1">
      <alignment horizontal="center" vertical="center"/>
      <protection locked="0"/>
    </xf>
    <xf numFmtId="0" fontId="7" fillId="4" borderId="5"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12" fillId="3" borderId="4" xfId="0" applyFont="1" applyFill="1" applyBorder="1" applyAlignment="1" applyProtection="1">
      <alignment horizontal="center" vertical="center"/>
    </xf>
    <xf numFmtId="0" fontId="12" fillId="3" borderId="3" xfId="0" applyFont="1" applyFill="1" applyBorder="1" applyAlignment="1" applyProtection="1">
      <alignment horizontal="center" vertical="center"/>
    </xf>
    <xf numFmtId="0" fontId="12" fillId="3" borderId="3" xfId="0" applyFont="1" applyFill="1" applyBorder="1" applyAlignment="1" applyProtection="1">
      <alignment horizontal="center" vertical="center" wrapText="1"/>
    </xf>
    <xf numFmtId="0" fontId="2" fillId="0" borderId="3" xfId="0" applyFont="1" applyBorder="1" applyAlignment="1">
      <alignment horizontal="center"/>
    </xf>
    <xf numFmtId="0" fontId="15" fillId="0" borderId="11" xfId="0" applyFont="1" applyBorder="1" applyAlignment="1">
      <alignment horizontal="left" vertical="top" wrapText="1"/>
    </xf>
    <xf numFmtId="0" fontId="2" fillId="0" borderId="11"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ECF5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cfr.gov/cgi-bin/text-idx?SID=5d2c6b432404dc9cfd5fb33ac1becb5b&amp;mc=true&amp;node=ap40.23.98_138.2&amp;rgn=div9" TargetMode="External"/><Relationship Id="rId1" Type="http://schemas.openxmlformats.org/officeDocument/2006/relationships/hyperlink" Target="https://www.ecfr.gov/cgi-bin/text-idx?SID=1d653629ba1ed0a9fee443920aa261e0&amp;mc=true&amp;node=ap40.23.98_138.1&amp;rgn=div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K42"/>
  <sheetViews>
    <sheetView tabSelected="1" zoomScale="70" zoomScaleNormal="70" zoomScaleSheetLayoutView="100" workbookViewId="0">
      <pane xSplit="1" ySplit="7" topLeftCell="B8" activePane="bottomRight" state="frozen"/>
      <selection pane="topRight" activeCell="B1" sqref="B1"/>
      <selection pane="bottomLeft" activeCell="A11" sqref="A11"/>
      <selection pane="bottomRight" activeCell="A8" sqref="A8"/>
    </sheetView>
  </sheetViews>
  <sheetFormatPr defaultColWidth="9.109375" defaultRowHeight="13.2" x14ac:dyDescent="0.25"/>
  <cols>
    <col min="1" max="1" width="25" style="11" customWidth="1"/>
    <col min="2" max="2" width="20.109375" style="11" customWidth="1"/>
    <col min="3" max="3" width="13.88671875" style="11" customWidth="1"/>
    <col min="4" max="4" width="13.44140625" style="11" customWidth="1"/>
    <col min="5" max="5" width="9.5546875" style="11" customWidth="1"/>
    <col min="6" max="6" width="9.88671875" style="11" customWidth="1"/>
    <col min="7" max="7" width="10.33203125" style="11" customWidth="1"/>
    <col min="8" max="11" width="15.109375" style="11" customWidth="1"/>
    <col min="12" max="12" width="29" style="11" customWidth="1"/>
    <col min="13" max="16384" width="9.109375" style="11"/>
  </cols>
  <sheetData>
    <row r="1" spans="1:11" s="14" customFormat="1" ht="42.75" customHeight="1" x14ac:dyDescent="0.25">
      <c r="A1" s="13" t="s">
        <v>32</v>
      </c>
    </row>
    <row r="2" spans="1:11" s="12" customFormat="1" ht="20.25" customHeight="1" x14ac:dyDescent="0.25">
      <c r="A2" s="15"/>
      <c r="B2" s="16" t="s">
        <v>38</v>
      </c>
      <c r="C2" s="38" t="s">
        <v>48</v>
      </c>
      <c r="D2" s="38"/>
      <c r="E2" s="38"/>
      <c r="F2" s="38"/>
      <c r="G2" s="15"/>
      <c r="H2" s="15"/>
      <c r="I2" s="15"/>
      <c r="J2" s="15"/>
      <c r="K2" s="15"/>
    </row>
    <row r="3" spans="1:11" s="12" customFormat="1" ht="20.25" customHeight="1" x14ac:dyDescent="0.25">
      <c r="A3" s="15"/>
      <c r="B3" s="16" t="s">
        <v>36</v>
      </c>
      <c r="C3" s="39">
        <v>123456</v>
      </c>
      <c r="D3" s="39"/>
      <c r="E3" s="39"/>
      <c r="F3" s="39"/>
      <c r="G3" s="15"/>
      <c r="H3" s="15"/>
      <c r="I3" s="15"/>
      <c r="J3" s="15"/>
      <c r="K3" s="15"/>
    </row>
    <row r="4" spans="1:11" s="12" customFormat="1" ht="20.25" customHeight="1" x14ac:dyDescent="0.25">
      <c r="A4" s="15"/>
      <c r="B4" s="16" t="s">
        <v>37</v>
      </c>
      <c r="C4" s="39" t="s">
        <v>49</v>
      </c>
      <c r="D4" s="39"/>
      <c r="E4" s="39"/>
      <c r="F4" s="39"/>
      <c r="G4" s="15"/>
      <c r="H4" s="15"/>
      <c r="I4" s="15"/>
      <c r="J4" s="15"/>
      <c r="K4" s="15"/>
    </row>
    <row r="5" spans="1:11" ht="41.25" customHeight="1" x14ac:dyDescent="0.25">
      <c r="A5" s="17"/>
      <c r="B5" s="18" t="s">
        <v>33</v>
      </c>
      <c r="C5" s="19" t="s">
        <v>39</v>
      </c>
      <c r="D5" s="17"/>
      <c r="E5" s="17"/>
      <c r="F5" s="17"/>
      <c r="G5" s="17"/>
      <c r="H5" s="17"/>
      <c r="I5" s="17"/>
      <c r="J5" s="17"/>
      <c r="K5" s="17"/>
    </row>
    <row r="6" spans="1:11" ht="18" customHeight="1" x14ac:dyDescent="0.25">
      <c r="A6" s="44" t="s">
        <v>13</v>
      </c>
      <c r="B6" s="43" t="s">
        <v>14</v>
      </c>
      <c r="C6" s="43" t="s">
        <v>12</v>
      </c>
      <c r="D6" s="44" t="s">
        <v>11</v>
      </c>
      <c r="E6" s="35" t="s">
        <v>10</v>
      </c>
      <c r="F6" s="36"/>
      <c r="G6" s="37"/>
      <c r="H6" s="40" t="s">
        <v>9</v>
      </c>
      <c r="I6" s="41"/>
      <c r="J6" s="41"/>
      <c r="K6" s="42"/>
    </row>
    <row r="7" spans="1:11" ht="37.5" customHeight="1" x14ac:dyDescent="0.25">
      <c r="A7" s="44"/>
      <c r="B7" s="43"/>
      <c r="C7" s="43"/>
      <c r="D7" s="44"/>
      <c r="E7" s="20" t="s">
        <v>8</v>
      </c>
      <c r="F7" s="20" t="s">
        <v>7</v>
      </c>
      <c r="G7" s="20" t="s">
        <v>6</v>
      </c>
      <c r="H7" s="21" t="s">
        <v>40</v>
      </c>
      <c r="I7" s="21" t="s">
        <v>41</v>
      </c>
      <c r="J7" s="21" t="s">
        <v>42</v>
      </c>
      <c r="K7" s="21" t="s">
        <v>43</v>
      </c>
    </row>
    <row r="8" spans="1:11" ht="28.5" customHeight="1" x14ac:dyDescent="0.25">
      <c r="A8" s="22"/>
      <c r="B8" s="23"/>
      <c r="C8" s="24"/>
      <c r="D8" s="24"/>
      <c r="E8" s="24"/>
      <c r="F8" s="24"/>
      <c r="G8" s="24"/>
      <c r="H8" s="26" t="str">
        <f>IF(ISBLANK($C8),"",VLOOKUP($C8,'Lookup Table'!$B$4:$H$9,5,0)*HoursPerDay*DaysPerWeek*WeeksPerYear*EquipRating)</f>
        <v/>
      </c>
      <c r="I8" s="26" t="str">
        <f>IF(ISBLANK($C8),"",VLOOKUP($C8,'Lookup Table'!$B$4:$H$9,6,0)*HoursPerDay*DaysPerWeek*WeeksPerYear*EquipRating)</f>
        <v/>
      </c>
      <c r="J8" s="26" t="str">
        <f>IF(ISBLANK($C8),"",VLOOKUP($C8,'Lookup Table'!$B$4:$H$9,7,0)*HoursPerDay*DaysPerWeek*WeeksPerYear*EquipRating)</f>
        <v/>
      </c>
      <c r="K8" s="26" t="str">
        <f>IF(ISBLANK(C8),"",(H8+I8*25+J8*298)/2205)</f>
        <v/>
      </c>
    </row>
    <row r="9" spans="1:11" ht="28.5" customHeight="1" x14ac:dyDescent="0.25">
      <c r="A9" s="22"/>
      <c r="B9" s="23"/>
      <c r="C9" s="24"/>
      <c r="D9" s="24"/>
      <c r="E9" s="24"/>
      <c r="F9" s="24"/>
      <c r="G9" s="24"/>
      <c r="H9" s="25" t="str">
        <f>IF(ISBLANK($C9),"",VLOOKUP($C9,'Lookup Table'!$B$4:$H$9,5,0)*HoursPerDay*DaysPerWeek*WeeksPerYear*EquipRating)</f>
        <v/>
      </c>
      <c r="I9" s="26" t="str">
        <f>IF(ISBLANK($C9),"",VLOOKUP($C9,'Lookup Table'!$B$4:$H$9,6,0)*HoursPerDay*DaysPerWeek*WeeksPerYear*EquipRating)</f>
        <v/>
      </c>
      <c r="J9" s="26" t="str">
        <f>IF(ISBLANK($C9),"",VLOOKUP($C9,'Lookup Table'!$B$4:$H$9,7,0)*HoursPerDay*DaysPerWeek*WeeksPerYear*EquipRating)</f>
        <v/>
      </c>
      <c r="K9" s="26" t="str">
        <f t="shared" ref="K9:K13" si="0">IF(ISBLANK(C9),"",(H9+I9*25+J9*298)/2205)</f>
        <v/>
      </c>
    </row>
    <row r="10" spans="1:11" ht="28.5" customHeight="1" x14ac:dyDescent="0.25">
      <c r="A10" s="22"/>
      <c r="B10" s="23"/>
      <c r="C10" s="24"/>
      <c r="D10" s="24"/>
      <c r="E10" s="24"/>
      <c r="F10" s="24"/>
      <c r="G10" s="24"/>
      <c r="H10" s="25" t="str">
        <f>IF(ISBLANK($C10),"",VLOOKUP($C10,'Lookup Table'!$B$4:$H$9,5,0)*HoursPerDay*DaysPerWeek*WeeksPerYear*EquipRating)</f>
        <v/>
      </c>
      <c r="I10" s="26" t="str">
        <f>IF(ISBLANK($C10),"",VLOOKUP($C10,'Lookup Table'!$B$4:$H$9,6,0)*HoursPerDay*DaysPerWeek*WeeksPerYear*EquipRating)</f>
        <v/>
      </c>
      <c r="J10" s="26" t="str">
        <f>IF(ISBLANK($C10),"",VLOOKUP($C10,'Lookup Table'!$B$4:$H$9,7,0)*HoursPerDay*DaysPerWeek*WeeksPerYear*EquipRating)</f>
        <v/>
      </c>
      <c r="K10" s="26" t="str">
        <f t="shared" si="0"/>
        <v/>
      </c>
    </row>
    <row r="11" spans="1:11" ht="28.5" customHeight="1" x14ac:dyDescent="0.25">
      <c r="A11" s="22"/>
      <c r="B11" s="23"/>
      <c r="C11" s="24"/>
      <c r="D11" s="24"/>
      <c r="E11" s="24"/>
      <c r="F11" s="24"/>
      <c r="G11" s="24"/>
      <c r="H11" s="25" t="str">
        <f>IF(ISBLANK($C11),"",VLOOKUP($C11,'Lookup Table'!$B$4:$H$9,5,0)*HoursPerDay*DaysPerWeek*WeeksPerYear*EquipRating)</f>
        <v/>
      </c>
      <c r="I11" s="26" t="str">
        <f>IF(ISBLANK($C11),"",VLOOKUP($C11,'Lookup Table'!$B$4:$H$9,6,0)*HoursPerDay*DaysPerWeek*WeeksPerYear*EquipRating)</f>
        <v/>
      </c>
      <c r="J11" s="26" t="str">
        <f>IF(ISBLANK($C11),"",VLOOKUP($C11,'Lookup Table'!$B$4:$H$9,7,0)*HoursPerDay*DaysPerWeek*WeeksPerYear*EquipRating)</f>
        <v/>
      </c>
      <c r="K11" s="26" t="str">
        <f t="shared" si="0"/>
        <v/>
      </c>
    </row>
    <row r="12" spans="1:11" ht="28.5" customHeight="1" x14ac:dyDescent="0.25">
      <c r="A12" s="22"/>
      <c r="B12" s="23"/>
      <c r="C12" s="24"/>
      <c r="D12" s="24"/>
      <c r="E12" s="24"/>
      <c r="F12" s="24"/>
      <c r="G12" s="24"/>
      <c r="H12" s="25" t="str">
        <f>IF(ISBLANK($C12),"",VLOOKUP($C12,'Lookup Table'!$B$4:$H$9,5,0)*HoursPerDay*DaysPerWeek*WeeksPerYear*EquipRating)</f>
        <v/>
      </c>
      <c r="I12" s="26" t="str">
        <f>IF(ISBLANK($C12),"",VLOOKUP($C12,'Lookup Table'!$B$4:$H$9,6,0)*HoursPerDay*DaysPerWeek*WeeksPerYear*EquipRating)</f>
        <v/>
      </c>
      <c r="J12" s="26" t="str">
        <f>IF(ISBLANK($C12),"",VLOOKUP($C12,'Lookup Table'!$B$4:$H$9,7,0)*HoursPerDay*DaysPerWeek*WeeksPerYear*EquipRating)</f>
        <v/>
      </c>
      <c r="K12" s="26" t="str">
        <f t="shared" si="0"/>
        <v/>
      </c>
    </row>
    <row r="13" spans="1:11" ht="28.5" customHeight="1" x14ac:dyDescent="0.25">
      <c r="A13" s="22"/>
      <c r="B13" s="23"/>
      <c r="C13" s="24"/>
      <c r="D13" s="24"/>
      <c r="E13" s="24"/>
      <c r="F13" s="24"/>
      <c r="G13" s="24"/>
      <c r="H13" s="25" t="str">
        <f>IF(ISBLANK($C13),"",VLOOKUP($C13,'Lookup Table'!$B$4:$H$9,5,0)*HoursPerDay*DaysPerWeek*WeeksPerYear*EquipRating)</f>
        <v/>
      </c>
      <c r="I13" s="26" t="str">
        <f>IF(ISBLANK($C13),"",VLOOKUP($C13,'Lookup Table'!$B$4:$H$9,6,0)*HoursPerDay*DaysPerWeek*WeeksPerYear*EquipRating)</f>
        <v/>
      </c>
      <c r="J13" s="26" t="str">
        <f>IF(ISBLANK($C13),"",VLOOKUP($C13,'Lookup Table'!$B$4:$H$9,7,0)*HoursPerDay*DaysPerWeek*WeeksPerYear*EquipRating)</f>
        <v/>
      </c>
      <c r="K13" s="26" t="str">
        <f t="shared" si="0"/>
        <v/>
      </c>
    </row>
    <row r="14" spans="1:11" ht="28.5" customHeight="1" x14ac:dyDescent="0.25">
      <c r="A14" s="22"/>
      <c r="B14" s="23"/>
      <c r="C14" s="24"/>
      <c r="D14" s="24"/>
      <c r="E14" s="24"/>
      <c r="F14" s="24"/>
      <c r="G14" s="24"/>
      <c r="H14" s="25" t="str">
        <f>IF(ISBLANK($C14),"",VLOOKUP($C14,'Lookup Table'!$B$4:$H$9,5,0)*HoursPerDay*DaysPerWeek*WeeksPerYear*EquipRating)</f>
        <v/>
      </c>
      <c r="I14" s="26" t="str">
        <f>IF(ISBLANK($C14),"",VLOOKUP($C14,'Lookup Table'!$B$4:$H$9,6,0)*HoursPerDay*DaysPerWeek*WeeksPerYear*EquipRating)</f>
        <v/>
      </c>
      <c r="J14" s="26" t="str">
        <f>IF(ISBLANK($C14),"",VLOOKUP($C14,'Lookup Table'!$B$4:$H$9,7,0)*HoursPerDay*DaysPerWeek*WeeksPerYear*EquipRating)</f>
        <v/>
      </c>
      <c r="K14" s="26" t="str">
        <f t="shared" ref="K14:K28" si="1">IF(ISBLANK(C14),"",(H14+I14*25+J14*298)/2205)</f>
        <v/>
      </c>
    </row>
    <row r="15" spans="1:11" ht="28.5" customHeight="1" x14ac:dyDescent="0.25">
      <c r="A15" s="22"/>
      <c r="B15" s="23"/>
      <c r="C15" s="24"/>
      <c r="D15" s="24"/>
      <c r="E15" s="24"/>
      <c r="F15" s="24"/>
      <c r="G15" s="24"/>
      <c r="H15" s="25" t="str">
        <f>IF(ISBLANK($C15),"",VLOOKUP($C15,'Lookup Table'!$B$4:$H$9,5,0)*HoursPerDay*DaysPerWeek*WeeksPerYear*EquipRating)</f>
        <v/>
      </c>
      <c r="I15" s="26" t="str">
        <f>IF(ISBLANK($C15),"",VLOOKUP($C15,'Lookup Table'!$B$4:$H$9,6,0)*HoursPerDay*DaysPerWeek*WeeksPerYear*EquipRating)</f>
        <v/>
      </c>
      <c r="J15" s="26" t="str">
        <f>IF(ISBLANK($C15),"",VLOOKUP($C15,'Lookup Table'!$B$4:$H$9,7,0)*HoursPerDay*DaysPerWeek*WeeksPerYear*EquipRating)</f>
        <v/>
      </c>
      <c r="K15" s="26" t="str">
        <f t="shared" si="1"/>
        <v/>
      </c>
    </row>
    <row r="16" spans="1:11" ht="28.5" customHeight="1" x14ac:dyDescent="0.25">
      <c r="A16" s="22"/>
      <c r="B16" s="23"/>
      <c r="C16" s="24"/>
      <c r="D16" s="24"/>
      <c r="E16" s="24"/>
      <c r="F16" s="24"/>
      <c r="G16" s="24"/>
      <c r="H16" s="25" t="str">
        <f>IF(ISBLANK($C16),"",VLOOKUP($C16,'Lookup Table'!$B$4:$H$9,5,0)*HoursPerDay*DaysPerWeek*WeeksPerYear*EquipRating)</f>
        <v/>
      </c>
      <c r="I16" s="26" t="str">
        <f>IF(ISBLANK($C16),"",VLOOKUP($C16,'Lookup Table'!$B$4:$H$9,6,0)*HoursPerDay*DaysPerWeek*WeeksPerYear*EquipRating)</f>
        <v/>
      </c>
      <c r="J16" s="26" t="str">
        <f>IF(ISBLANK($C16),"",VLOOKUP($C16,'Lookup Table'!$B$4:$H$9,7,0)*HoursPerDay*DaysPerWeek*WeeksPerYear*EquipRating)</f>
        <v/>
      </c>
      <c r="K16" s="26" t="str">
        <f t="shared" si="1"/>
        <v/>
      </c>
    </row>
    <row r="17" spans="1:11" ht="28.5" customHeight="1" x14ac:dyDescent="0.25">
      <c r="A17" s="22"/>
      <c r="B17" s="23"/>
      <c r="C17" s="24"/>
      <c r="D17" s="24"/>
      <c r="E17" s="24"/>
      <c r="F17" s="24"/>
      <c r="G17" s="24"/>
      <c r="H17" s="25" t="str">
        <f>IF(ISBLANK($C17),"",VLOOKUP($C17,'Lookup Table'!$B$4:$H$9,5,0)*HoursPerDay*DaysPerWeek*WeeksPerYear*EquipRating)</f>
        <v/>
      </c>
      <c r="I17" s="26" t="str">
        <f>IF(ISBLANK($C17),"",VLOOKUP($C17,'Lookup Table'!$B$4:$H$9,6,0)*HoursPerDay*DaysPerWeek*WeeksPerYear*EquipRating)</f>
        <v/>
      </c>
      <c r="J17" s="26" t="str">
        <f>IF(ISBLANK($C17),"",VLOOKUP($C17,'Lookup Table'!$B$4:$H$9,7,0)*HoursPerDay*DaysPerWeek*WeeksPerYear*EquipRating)</f>
        <v/>
      </c>
      <c r="K17" s="26" t="str">
        <f t="shared" si="1"/>
        <v/>
      </c>
    </row>
    <row r="18" spans="1:11" ht="28.5" customHeight="1" x14ac:dyDescent="0.25">
      <c r="A18" s="22"/>
      <c r="B18" s="23"/>
      <c r="C18" s="24"/>
      <c r="D18" s="24"/>
      <c r="E18" s="24"/>
      <c r="F18" s="24"/>
      <c r="G18" s="24"/>
      <c r="H18" s="25" t="str">
        <f>IF(ISBLANK($C18),"",VLOOKUP($C18,'Lookup Table'!$B$4:$H$9,5,0)*HoursPerDay*DaysPerWeek*WeeksPerYear*EquipRating)</f>
        <v/>
      </c>
      <c r="I18" s="26" t="str">
        <f>IF(ISBLANK($C18),"",VLOOKUP($C18,'Lookup Table'!$B$4:$H$9,6,0)*HoursPerDay*DaysPerWeek*WeeksPerYear*EquipRating)</f>
        <v/>
      </c>
      <c r="J18" s="26" t="str">
        <f>IF(ISBLANK($C18),"",VLOOKUP($C18,'Lookup Table'!$B$4:$H$9,7,0)*HoursPerDay*DaysPerWeek*WeeksPerYear*EquipRating)</f>
        <v/>
      </c>
      <c r="K18" s="26" t="str">
        <f t="shared" si="1"/>
        <v/>
      </c>
    </row>
    <row r="19" spans="1:11" ht="28.5" customHeight="1" x14ac:dyDescent="0.25">
      <c r="A19" s="22"/>
      <c r="B19" s="23"/>
      <c r="C19" s="24"/>
      <c r="D19" s="24"/>
      <c r="E19" s="24"/>
      <c r="F19" s="24"/>
      <c r="G19" s="24"/>
      <c r="H19" s="25" t="str">
        <f>IF(ISBLANK($C19),"",VLOOKUP($C19,'Lookup Table'!$B$4:$H$9,5,0)*HoursPerDay*DaysPerWeek*WeeksPerYear*EquipRating)</f>
        <v/>
      </c>
      <c r="I19" s="26" t="str">
        <f>IF(ISBLANK($C19),"",VLOOKUP($C19,'Lookup Table'!$B$4:$H$9,6,0)*HoursPerDay*DaysPerWeek*WeeksPerYear*EquipRating)</f>
        <v/>
      </c>
      <c r="J19" s="26" t="str">
        <f>IF(ISBLANK($C19),"",VLOOKUP($C19,'Lookup Table'!$B$4:$H$9,7,0)*HoursPerDay*DaysPerWeek*WeeksPerYear*EquipRating)</f>
        <v/>
      </c>
      <c r="K19" s="26" t="str">
        <f t="shared" si="1"/>
        <v/>
      </c>
    </row>
    <row r="20" spans="1:11" ht="28.5" customHeight="1" x14ac:dyDescent="0.25">
      <c r="A20" s="22"/>
      <c r="B20" s="23"/>
      <c r="C20" s="24"/>
      <c r="D20" s="24"/>
      <c r="E20" s="24"/>
      <c r="F20" s="24"/>
      <c r="G20" s="24"/>
      <c r="H20" s="25" t="str">
        <f>IF(ISBLANK($C20),"",VLOOKUP($C20,'Lookup Table'!$B$4:$H$9,5,0)*HoursPerDay*DaysPerWeek*WeeksPerYear*EquipRating)</f>
        <v/>
      </c>
      <c r="I20" s="26" t="str">
        <f>IF(ISBLANK($C20),"",VLOOKUP($C20,'Lookup Table'!$B$4:$H$9,6,0)*HoursPerDay*DaysPerWeek*WeeksPerYear*EquipRating)</f>
        <v/>
      </c>
      <c r="J20" s="26" t="str">
        <f>IF(ISBLANK($C20),"",VLOOKUP($C20,'Lookup Table'!$B$4:$H$9,7,0)*HoursPerDay*DaysPerWeek*WeeksPerYear*EquipRating)</f>
        <v/>
      </c>
      <c r="K20" s="26" t="str">
        <f t="shared" si="1"/>
        <v/>
      </c>
    </row>
    <row r="21" spans="1:11" ht="28.5" customHeight="1" x14ac:dyDescent="0.25">
      <c r="A21" s="22"/>
      <c r="B21" s="23"/>
      <c r="C21" s="24"/>
      <c r="D21" s="24"/>
      <c r="E21" s="24"/>
      <c r="F21" s="24"/>
      <c r="G21" s="24"/>
      <c r="H21" s="25" t="str">
        <f>IF(ISBLANK($C21),"",VLOOKUP($C21,'Lookup Table'!$B$4:$H$9,5,0)*HoursPerDay*DaysPerWeek*WeeksPerYear*EquipRating)</f>
        <v/>
      </c>
      <c r="I21" s="26" t="str">
        <f>IF(ISBLANK($C21),"",VLOOKUP($C21,'Lookup Table'!$B$4:$H$9,6,0)*HoursPerDay*DaysPerWeek*WeeksPerYear*EquipRating)</f>
        <v/>
      </c>
      <c r="J21" s="26" t="str">
        <f>IF(ISBLANK($C21),"",VLOOKUP($C21,'Lookup Table'!$B$4:$H$9,7,0)*HoursPerDay*DaysPerWeek*WeeksPerYear*EquipRating)</f>
        <v/>
      </c>
      <c r="K21" s="26" t="str">
        <f t="shared" si="1"/>
        <v/>
      </c>
    </row>
    <row r="22" spans="1:11" ht="28.5" customHeight="1" x14ac:dyDescent="0.25">
      <c r="A22" s="22"/>
      <c r="B22" s="23"/>
      <c r="C22" s="24"/>
      <c r="D22" s="24"/>
      <c r="E22" s="24"/>
      <c r="F22" s="24"/>
      <c r="G22" s="24"/>
      <c r="H22" s="25" t="str">
        <f>IF(ISBLANK($C22),"",VLOOKUP($C22,'Lookup Table'!$B$4:$H$9,5,0)*HoursPerDay*DaysPerWeek*WeeksPerYear*EquipRating)</f>
        <v/>
      </c>
      <c r="I22" s="26" t="str">
        <f>IF(ISBLANK($C22),"",VLOOKUP($C22,'Lookup Table'!$B$4:$H$9,6,0)*HoursPerDay*DaysPerWeek*WeeksPerYear*EquipRating)</f>
        <v/>
      </c>
      <c r="J22" s="26" t="str">
        <f>IF(ISBLANK($C22),"",VLOOKUP($C22,'Lookup Table'!$B$4:$H$9,7,0)*HoursPerDay*DaysPerWeek*WeeksPerYear*EquipRating)</f>
        <v/>
      </c>
      <c r="K22" s="26" t="str">
        <f t="shared" si="1"/>
        <v/>
      </c>
    </row>
    <row r="23" spans="1:11" ht="28.5" customHeight="1" x14ac:dyDescent="0.25">
      <c r="A23" s="22"/>
      <c r="B23" s="23"/>
      <c r="C23" s="24"/>
      <c r="D23" s="24"/>
      <c r="E23" s="24"/>
      <c r="F23" s="24"/>
      <c r="G23" s="24"/>
      <c r="H23" s="25" t="str">
        <f>IF(ISBLANK($C23),"",VLOOKUP($C23,'Lookup Table'!$B$4:$H$9,5,0)*HoursPerDay*DaysPerWeek*WeeksPerYear*EquipRating)</f>
        <v/>
      </c>
      <c r="I23" s="26" t="str">
        <f>IF(ISBLANK($C23),"",VLOOKUP($C23,'Lookup Table'!$B$4:$H$9,6,0)*HoursPerDay*DaysPerWeek*WeeksPerYear*EquipRating)</f>
        <v/>
      </c>
      <c r="J23" s="26" t="str">
        <f>IF(ISBLANK($C23),"",VLOOKUP($C23,'Lookup Table'!$B$4:$H$9,7,0)*HoursPerDay*DaysPerWeek*WeeksPerYear*EquipRating)</f>
        <v/>
      </c>
      <c r="K23" s="26" t="str">
        <f t="shared" si="1"/>
        <v/>
      </c>
    </row>
    <row r="24" spans="1:11" ht="28.5" customHeight="1" x14ac:dyDescent="0.25">
      <c r="A24" s="22"/>
      <c r="B24" s="23"/>
      <c r="C24" s="24"/>
      <c r="D24" s="24"/>
      <c r="E24" s="24"/>
      <c r="F24" s="24"/>
      <c r="G24" s="24"/>
      <c r="H24" s="25" t="str">
        <f>IF(ISBLANK($C24),"",VLOOKUP($C24,'Lookup Table'!$B$4:$H$9,5,0)*HoursPerDay*DaysPerWeek*WeeksPerYear*EquipRating)</f>
        <v/>
      </c>
      <c r="I24" s="26" t="str">
        <f>IF(ISBLANK($C24),"",VLOOKUP($C24,'Lookup Table'!$B$4:$H$9,6,0)*HoursPerDay*DaysPerWeek*WeeksPerYear*EquipRating)</f>
        <v/>
      </c>
      <c r="J24" s="26" t="str">
        <f>IF(ISBLANK($C24),"",VLOOKUP($C24,'Lookup Table'!$B$4:$H$9,7,0)*HoursPerDay*DaysPerWeek*WeeksPerYear*EquipRating)</f>
        <v/>
      </c>
      <c r="K24" s="26" t="str">
        <f t="shared" ref="K24:K25" si="2">IF(ISBLANK(C24),"",(H24+I24*25+J24*298)/2205)</f>
        <v/>
      </c>
    </row>
    <row r="25" spans="1:11" ht="28.5" customHeight="1" x14ac:dyDescent="0.25">
      <c r="A25" s="22"/>
      <c r="B25" s="23"/>
      <c r="C25" s="24"/>
      <c r="D25" s="24"/>
      <c r="E25" s="24"/>
      <c r="F25" s="24"/>
      <c r="G25" s="24"/>
      <c r="H25" s="25" t="str">
        <f>IF(ISBLANK($C25),"",VLOOKUP($C25,'Lookup Table'!$B$4:$H$9,5,0)*HoursPerDay*DaysPerWeek*WeeksPerYear*EquipRating)</f>
        <v/>
      </c>
      <c r="I25" s="26" t="str">
        <f>IF(ISBLANK($C25),"",VLOOKUP($C25,'Lookup Table'!$B$4:$H$9,6,0)*HoursPerDay*DaysPerWeek*WeeksPerYear*EquipRating)</f>
        <v/>
      </c>
      <c r="J25" s="26" t="str">
        <f>IF(ISBLANK($C25),"",VLOOKUP($C25,'Lookup Table'!$B$4:$H$9,7,0)*HoursPerDay*DaysPerWeek*WeeksPerYear*EquipRating)</f>
        <v/>
      </c>
      <c r="K25" s="26" t="str">
        <f t="shared" si="2"/>
        <v/>
      </c>
    </row>
    <row r="26" spans="1:11" ht="28.5" customHeight="1" x14ac:dyDescent="0.25">
      <c r="A26" s="22"/>
      <c r="B26" s="23"/>
      <c r="C26" s="24"/>
      <c r="D26" s="24"/>
      <c r="E26" s="24"/>
      <c r="F26" s="24"/>
      <c r="G26" s="24"/>
      <c r="H26" s="26" t="str">
        <f>IF(ISBLANK($C26),"",VLOOKUP($C26,'Lookup Table'!$B$4:$H$9,5,0)*HoursPerDay*DaysPerWeek*WeeksPerYear*EquipRating)</f>
        <v/>
      </c>
      <c r="I26" s="26" t="str">
        <f>IF(ISBLANK($C26),"",VLOOKUP($C26,'Lookup Table'!$B$4:$H$9,6,0)*HoursPerDay*DaysPerWeek*WeeksPerYear*EquipRating)</f>
        <v/>
      </c>
      <c r="J26" s="26" t="str">
        <f>IF(ISBLANK($C26),"",VLOOKUP($C26,'Lookup Table'!$B$4:$H$9,7,0)*HoursPerDay*DaysPerWeek*WeeksPerYear*EquipRating)</f>
        <v/>
      </c>
      <c r="K26" s="26" t="str">
        <f>IF(ISBLANK(C26),"",(H26+I26*25+J26*298)/2205)</f>
        <v/>
      </c>
    </row>
    <row r="27" spans="1:11" ht="28.5" customHeight="1" x14ac:dyDescent="0.25">
      <c r="A27" s="22"/>
      <c r="B27" s="23"/>
      <c r="C27" s="24"/>
      <c r="D27" s="24"/>
      <c r="E27" s="24"/>
      <c r="F27" s="24"/>
      <c r="G27" s="24"/>
      <c r="H27" s="25" t="str">
        <f>IF(ISBLANK($C27),"",VLOOKUP($C27,'Lookup Table'!$B$4:$H$9,5,0)*HoursPerDay*DaysPerWeek*WeeksPerYear*EquipRating)</f>
        <v/>
      </c>
      <c r="I27" s="26" t="str">
        <f>IF(ISBLANK($C27),"",VLOOKUP($C27,'Lookup Table'!$B$4:$H$9,6,0)*HoursPerDay*DaysPerWeek*WeeksPerYear*EquipRating)</f>
        <v/>
      </c>
      <c r="J27" s="26" t="str">
        <f>IF(ISBLANK($C27),"",VLOOKUP($C27,'Lookup Table'!$B$4:$H$9,7,0)*HoursPerDay*DaysPerWeek*WeeksPerYear*EquipRating)</f>
        <v/>
      </c>
      <c r="K27" s="26" t="str">
        <f t="shared" si="1"/>
        <v/>
      </c>
    </row>
    <row r="28" spans="1:11" ht="28.5" customHeight="1" x14ac:dyDescent="0.25">
      <c r="A28" s="22"/>
      <c r="B28" s="23"/>
      <c r="C28" s="24"/>
      <c r="D28" s="24"/>
      <c r="E28" s="24"/>
      <c r="F28" s="24"/>
      <c r="G28" s="24"/>
      <c r="H28" s="25" t="str">
        <f>IF(ISBLANK($C28),"",VLOOKUP($C28,'Lookup Table'!$B$4:$H$9,5,0)*HoursPerDay*DaysPerWeek*WeeksPerYear*EquipRating)</f>
        <v/>
      </c>
      <c r="I28" s="26" t="str">
        <f>IF(ISBLANK($C28),"",VLOOKUP($C28,'Lookup Table'!$B$4:$H$9,6,0)*HoursPerDay*DaysPerWeek*WeeksPerYear*EquipRating)</f>
        <v/>
      </c>
      <c r="J28" s="26" t="str">
        <f>IF(ISBLANK($C28),"",VLOOKUP($C28,'Lookup Table'!$B$4:$H$9,7,0)*HoursPerDay*DaysPerWeek*WeeksPerYear*EquipRating)</f>
        <v/>
      </c>
      <c r="K28" s="26" t="str">
        <f t="shared" si="1"/>
        <v/>
      </c>
    </row>
    <row r="29" spans="1:11" ht="28.5" customHeight="1" x14ac:dyDescent="0.25">
      <c r="A29" s="22"/>
      <c r="B29" s="23"/>
      <c r="C29" s="24"/>
      <c r="D29" s="24"/>
      <c r="E29" s="24"/>
      <c r="F29" s="24"/>
      <c r="G29" s="24"/>
      <c r="H29" s="26" t="str">
        <f>IF(ISBLANK($C29),"",VLOOKUP($C29,'Lookup Table'!$B$4:$H$9,5,0)*HoursPerDay*DaysPerWeek*WeeksPerYear*EquipRating)</f>
        <v/>
      </c>
      <c r="I29" s="26" t="str">
        <f>IF(ISBLANK($C29),"",VLOOKUP($C29,'Lookup Table'!$B$4:$H$9,6,0)*HoursPerDay*DaysPerWeek*WeeksPerYear*EquipRating)</f>
        <v/>
      </c>
      <c r="J29" s="26" t="str">
        <f>IF(ISBLANK($C29),"",VLOOKUP($C29,'Lookup Table'!$B$4:$H$9,7,0)*HoursPerDay*DaysPerWeek*WeeksPerYear*EquipRating)</f>
        <v/>
      </c>
      <c r="K29" s="26" t="str">
        <f>IF(ISBLANK(C29),"",(H29+I29*25+J29*298)/2205)</f>
        <v/>
      </c>
    </row>
    <row r="30" spans="1:11" ht="28.5" customHeight="1" x14ac:dyDescent="0.25">
      <c r="A30" s="22"/>
      <c r="B30" s="23"/>
      <c r="C30" s="24"/>
      <c r="D30" s="24"/>
      <c r="E30" s="24"/>
      <c r="F30" s="24"/>
      <c r="G30" s="24"/>
      <c r="H30" s="25" t="str">
        <f>IF(ISBLANK($C30),"",VLOOKUP($C30,'Lookup Table'!$B$4:$H$9,5,0)*HoursPerDay*DaysPerWeek*WeeksPerYear*EquipRating)</f>
        <v/>
      </c>
      <c r="I30" s="26" t="str">
        <f>IF(ISBLANK($C30),"",VLOOKUP($C30,'Lookup Table'!$B$4:$H$9,6,0)*HoursPerDay*DaysPerWeek*WeeksPerYear*EquipRating)</f>
        <v/>
      </c>
      <c r="J30" s="26" t="str">
        <f>IF(ISBLANK($C30),"",VLOOKUP($C30,'Lookup Table'!$B$4:$H$9,7,0)*HoursPerDay*DaysPerWeek*WeeksPerYear*EquipRating)</f>
        <v/>
      </c>
      <c r="K30" s="26" t="str">
        <f t="shared" ref="K30:K33" si="3">IF(ISBLANK(C30),"",(H30+I30*25+J30*298)/2205)</f>
        <v/>
      </c>
    </row>
    <row r="31" spans="1:11" ht="28.5" customHeight="1" x14ac:dyDescent="0.25">
      <c r="A31" s="22"/>
      <c r="B31" s="23"/>
      <c r="C31" s="24"/>
      <c r="D31" s="24"/>
      <c r="E31" s="24"/>
      <c r="F31" s="24"/>
      <c r="G31" s="24"/>
      <c r="H31" s="25" t="str">
        <f>IF(ISBLANK($C31),"",VLOOKUP($C31,'Lookup Table'!$B$4:$H$9,5,0)*HoursPerDay*DaysPerWeek*WeeksPerYear*EquipRating)</f>
        <v/>
      </c>
      <c r="I31" s="26" t="str">
        <f>IF(ISBLANK($C31),"",VLOOKUP($C31,'Lookup Table'!$B$4:$H$9,6,0)*HoursPerDay*DaysPerWeek*WeeksPerYear*EquipRating)</f>
        <v/>
      </c>
      <c r="J31" s="26" t="str">
        <f>IF(ISBLANK($C31),"",VLOOKUP($C31,'Lookup Table'!$B$4:$H$9,7,0)*HoursPerDay*DaysPerWeek*WeeksPerYear*EquipRating)</f>
        <v/>
      </c>
      <c r="K31" s="26" t="str">
        <f t="shared" si="3"/>
        <v/>
      </c>
    </row>
    <row r="32" spans="1:11" ht="28.5" customHeight="1" x14ac:dyDescent="0.25">
      <c r="A32" s="22"/>
      <c r="B32" s="23"/>
      <c r="C32" s="24"/>
      <c r="D32" s="24"/>
      <c r="E32" s="24"/>
      <c r="F32" s="24"/>
      <c r="G32" s="24"/>
      <c r="H32" s="25" t="str">
        <f>IF(ISBLANK($C32),"",VLOOKUP($C32,'Lookup Table'!$B$4:$H$9,5,0)*HoursPerDay*DaysPerWeek*WeeksPerYear*EquipRating)</f>
        <v/>
      </c>
      <c r="I32" s="26" t="str">
        <f>IF(ISBLANK($C32),"",VLOOKUP($C32,'Lookup Table'!$B$4:$H$9,6,0)*HoursPerDay*DaysPerWeek*WeeksPerYear*EquipRating)</f>
        <v/>
      </c>
      <c r="J32" s="26" t="str">
        <f>IF(ISBLANK($C32),"",VLOOKUP($C32,'Lookup Table'!$B$4:$H$9,7,0)*HoursPerDay*DaysPerWeek*WeeksPerYear*EquipRating)</f>
        <v/>
      </c>
      <c r="K32" s="26" t="str">
        <f t="shared" si="3"/>
        <v/>
      </c>
    </row>
    <row r="33" spans="1:11" ht="28.5" customHeight="1" x14ac:dyDescent="0.25">
      <c r="A33" s="22"/>
      <c r="B33" s="23"/>
      <c r="C33" s="24"/>
      <c r="D33" s="24"/>
      <c r="E33" s="24"/>
      <c r="F33" s="24"/>
      <c r="G33" s="24"/>
      <c r="H33" s="25" t="str">
        <f>IF(ISBLANK($C33),"",VLOOKUP($C33,'Lookup Table'!$B$4:$H$9,5,0)*HoursPerDay*DaysPerWeek*WeeksPerYear*EquipRating)</f>
        <v/>
      </c>
      <c r="I33" s="26" t="str">
        <f>IF(ISBLANK($C33),"",VLOOKUP($C33,'Lookup Table'!$B$4:$H$9,6,0)*HoursPerDay*DaysPerWeek*WeeksPerYear*EquipRating)</f>
        <v/>
      </c>
      <c r="J33" s="26" t="str">
        <f>IF(ISBLANK($C33),"",VLOOKUP($C33,'Lookup Table'!$B$4:$H$9,7,0)*HoursPerDay*DaysPerWeek*WeeksPerYear*EquipRating)</f>
        <v/>
      </c>
      <c r="K33" s="26" t="str">
        <f t="shared" si="3"/>
        <v/>
      </c>
    </row>
    <row r="34" spans="1:11" ht="28.5" customHeight="1" x14ac:dyDescent="0.25">
      <c r="A34" s="22"/>
      <c r="B34" s="23"/>
      <c r="C34" s="24"/>
      <c r="D34" s="24"/>
      <c r="E34" s="24"/>
      <c r="F34" s="24"/>
      <c r="G34" s="24"/>
      <c r="H34" s="25" t="str">
        <f>IF(ISBLANK($C34),"",VLOOKUP($C34,'Lookup Table'!$B$4:$H$9,5,0)*HoursPerDay*DaysPerWeek*WeeksPerYear*EquipRating)</f>
        <v/>
      </c>
      <c r="I34" s="26" t="str">
        <f>IF(ISBLANK($C34),"",VLOOKUP($C34,'Lookup Table'!$B$4:$H$9,6,0)*HoursPerDay*DaysPerWeek*WeeksPerYear*EquipRating)</f>
        <v/>
      </c>
      <c r="J34" s="26" t="str">
        <f>IF(ISBLANK($C34),"",VLOOKUP($C34,'Lookup Table'!$B$4:$H$9,7,0)*HoursPerDay*DaysPerWeek*WeeksPerYear*EquipRating)</f>
        <v/>
      </c>
      <c r="K34" s="26" t="str">
        <f t="shared" ref="K34:K41" si="4">IF(ISBLANK(C34),"",(H34+I34*25+J34*298)/2205)</f>
        <v/>
      </c>
    </row>
    <row r="35" spans="1:11" ht="28.5" customHeight="1" x14ac:dyDescent="0.25">
      <c r="A35" s="22"/>
      <c r="B35" s="23"/>
      <c r="C35" s="24"/>
      <c r="D35" s="24"/>
      <c r="E35" s="24"/>
      <c r="F35" s="24"/>
      <c r="G35" s="24"/>
      <c r="H35" s="25" t="str">
        <f>IF(ISBLANK($C35),"",VLOOKUP($C35,'Lookup Table'!$B$4:$H$9,5,0)*HoursPerDay*DaysPerWeek*WeeksPerYear*EquipRating)</f>
        <v/>
      </c>
      <c r="I35" s="26" t="str">
        <f>IF(ISBLANK($C35),"",VLOOKUP($C35,'Lookup Table'!$B$4:$H$9,6,0)*HoursPerDay*DaysPerWeek*WeeksPerYear*EquipRating)</f>
        <v/>
      </c>
      <c r="J35" s="26" t="str">
        <f>IF(ISBLANK($C35),"",VLOOKUP($C35,'Lookup Table'!$B$4:$H$9,7,0)*HoursPerDay*DaysPerWeek*WeeksPerYear*EquipRating)</f>
        <v/>
      </c>
      <c r="K35" s="26" t="str">
        <f t="shared" si="4"/>
        <v/>
      </c>
    </row>
    <row r="36" spans="1:11" ht="28.5" customHeight="1" x14ac:dyDescent="0.25">
      <c r="A36" s="22"/>
      <c r="B36" s="23"/>
      <c r="C36" s="24"/>
      <c r="D36" s="24"/>
      <c r="E36" s="24"/>
      <c r="F36" s="24"/>
      <c r="G36" s="24"/>
      <c r="H36" s="25" t="str">
        <f>IF(ISBLANK($C36),"",VLOOKUP($C36,'Lookup Table'!$B$4:$H$9,5,0)*HoursPerDay*DaysPerWeek*WeeksPerYear*EquipRating)</f>
        <v/>
      </c>
      <c r="I36" s="26" t="str">
        <f>IF(ISBLANK($C36),"",VLOOKUP($C36,'Lookup Table'!$B$4:$H$9,6,0)*HoursPerDay*DaysPerWeek*WeeksPerYear*EquipRating)</f>
        <v/>
      </c>
      <c r="J36" s="26" t="str">
        <f>IF(ISBLANK($C36),"",VLOOKUP($C36,'Lookup Table'!$B$4:$H$9,7,0)*HoursPerDay*DaysPerWeek*WeeksPerYear*EquipRating)</f>
        <v/>
      </c>
      <c r="K36" s="26" t="str">
        <f t="shared" si="4"/>
        <v/>
      </c>
    </row>
    <row r="37" spans="1:11" ht="28.5" customHeight="1" x14ac:dyDescent="0.25">
      <c r="A37" s="22"/>
      <c r="B37" s="23"/>
      <c r="C37" s="24"/>
      <c r="D37" s="24"/>
      <c r="E37" s="24"/>
      <c r="F37" s="24"/>
      <c r="G37" s="24"/>
      <c r="H37" s="25" t="str">
        <f>IF(ISBLANK($C37),"",VLOOKUP($C37,'Lookup Table'!$B$4:$H$9,5,0)*HoursPerDay*DaysPerWeek*WeeksPerYear*EquipRating)</f>
        <v/>
      </c>
      <c r="I37" s="26" t="str">
        <f>IF(ISBLANK($C37),"",VLOOKUP($C37,'Lookup Table'!$B$4:$H$9,6,0)*HoursPerDay*DaysPerWeek*WeeksPerYear*EquipRating)</f>
        <v/>
      </c>
      <c r="J37" s="26" t="str">
        <f>IF(ISBLANK($C37),"",VLOOKUP($C37,'Lookup Table'!$B$4:$H$9,7,0)*HoursPerDay*DaysPerWeek*WeeksPerYear*EquipRating)</f>
        <v/>
      </c>
      <c r="K37" s="26" t="str">
        <f t="shared" si="4"/>
        <v/>
      </c>
    </row>
    <row r="38" spans="1:11" ht="28.5" customHeight="1" x14ac:dyDescent="0.25">
      <c r="A38" s="22"/>
      <c r="B38" s="23"/>
      <c r="C38" s="24"/>
      <c r="D38" s="24"/>
      <c r="E38" s="24"/>
      <c r="F38" s="24"/>
      <c r="G38" s="24"/>
      <c r="H38" s="25" t="str">
        <f>IF(ISBLANK($C38),"",VLOOKUP($C38,'Lookup Table'!$B$4:$H$9,5,0)*HoursPerDay*DaysPerWeek*WeeksPerYear*EquipRating)</f>
        <v/>
      </c>
      <c r="I38" s="26" t="str">
        <f>IF(ISBLANK($C38),"",VLOOKUP($C38,'Lookup Table'!$B$4:$H$9,6,0)*HoursPerDay*DaysPerWeek*WeeksPerYear*EquipRating)</f>
        <v/>
      </c>
      <c r="J38" s="26" t="str">
        <f>IF(ISBLANK($C38),"",VLOOKUP($C38,'Lookup Table'!$B$4:$H$9,7,0)*HoursPerDay*DaysPerWeek*WeeksPerYear*EquipRating)</f>
        <v/>
      </c>
      <c r="K38" s="26" t="str">
        <f t="shared" si="4"/>
        <v/>
      </c>
    </row>
    <row r="39" spans="1:11" ht="28.5" customHeight="1" x14ac:dyDescent="0.25">
      <c r="A39" s="22"/>
      <c r="B39" s="23"/>
      <c r="C39" s="24"/>
      <c r="D39" s="24"/>
      <c r="E39" s="24"/>
      <c r="F39" s="24"/>
      <c r="G39" s="24"/>
      <c r="H39" s="25" t="str">
        <f>IF(ISBLANK($C39),"",VLOOKUP($C39,'Lookup Table'!$B$4:$H$9,5,0)*HoursPerDay*DaysPerWeek*WeeksPerYear*EquipRating)</f>
        <v/>
      </c>
      <c r="I39" s="26" t="str">
        <f>IF(ISBLANK($C39),"",VLOOKUP($C39,'Lookup Table'!$B$4:$H$9,6,0)*HoursPerDay*DaysPerWeek*WeeksPerYear*EquipRating)</f>
        <v/>
      </c>
      <c r="J39" s="26" t="str">
        <f>IF(ISBLANK($C39),"",VLOOKUP($C39,'Lookup Table'!$B$4:$H$9,7,0)*HoursPerDay*DaysPerWeek*WeeksPerYear*EquipRating)</f>
        <v/>
      </c>
      <c r="K39" s="26" t="str">
        <f t="shared" si="4"/>
        <v/>
      </c>
    </row>
    <row r="40" spans="1:11" ht="28.5" customHeight="1" x14ac:dyDescent="0.25">
      <c r="A40" s="22"/>
      <c r="B40" s="23"/>
      <c r="C40" s="24"/>
      <c r="D40" s="24"/>
      <c r="E40" s="24"/>
      <c r="F40" s="24"/>
      <c r="G40" s="24"/>
      <c r="H40" s="25" t="str">
        <f>IF(ISBLANK($C40),"",VLOOKUP($C40,'Lookup Table'!$B$4:$H$9,5,0)*HoursPerDay*DaysPerWeek*WeeksPerYear*EquipRating)</f>
        <v/>
      </c>
      <c r="I40" s="26" t="str">
        <f>IF(ISBLANK($C40),"",VLOOKUP($C40,'Lookup Table'!$B$4:$H$9,6,0)*HoursPerDay*DaysPerWeek*WeeksPerYear*EquipRating)</f>
        <v/>
      </c>
      <c r="J40" s="26" t="str">
        <f>IF(ISBLANK($C40),"",VLOOKUP($C40,'Lookup Table'!$B$4:$H$9,7,0)*HoursPerDay*DaysPerWeek*WeeksPerYear*EquipRating)</f>
        <v/>
      </c>
      <c r="K40" s="26" t="str">
        <f t="shared" si="4"/>
        <v/>
      </c>
    </row>
    <row r="41" spans="1:11" ht="28.5" customHeight="1" thickBot="1" x14ac:dyDescent="0.3">
      <c r="A41" s="28"/>
      <c r="B41" s="29"/>
      <c r="C41" s="30"/>
      <c r="D41" s="30"/>
      <c r="E41" s="30"/>
      <c r="F41" s="30"/>
      <c r="G41" s="30"/>
      <c r="H41" s="31" t="str">
        <f>IF(ISBLANK($C41),"",VLOOKUP($C41,'Lookup Table'!$B$4:$H$9,5,0)*HoursPerDay*DaysPerWeek*WeeksPerYear*EquipRating)</f>
        <v/>
      </c>
      <c r="I41" s="32" t="str">
        <f>IF(ISBLANK($C41),"",VLOOKUP($C41,'Lookup Table'!$B$4:$H$9,6,0)*HoursPerDay*DaysPerWeek*WeeksPerYear*EquipRating)</f>
        <v/>
      </c>
      <c r="J41" s="32" t="str">
        <f>IF(ISBLANK($C41),"",VLOOKUP($C41,'Lookup Table'!$B$4:$H$9,7,0)*HoursPerDay*DaysPerWeek*WeeksPerYear*EquipRating)</f>
        <v/>
      </c>
      <c r="K41" s="32" t="str">
        <f t="shared" si="4"/>
        <v/>
      </c>
    </row>
    <row r="42" spans="1:11" ht="31.5" customHeight="1" thickTop="1" x14ac:dyDescent="0.25">
      <c r="A42" s="34" t="s">
        <v>0</v>
      </c>
      <c r="B42" s="34"/>
      <c r="C42" s="34"/>
      <c r="D42" s="34"/>
      <c r="E42" s="34"/>
      <c r="F42" s="34"/>
      <c r="G42" s="34"/>
      <c r="H42" s="27">
        <f>SUM(H$8:H41)</f>
        <v>0</v>
      </c>
      <c r="I42" s="27">
        <f>SUM(I$8:I41)</f>
        <v>0</v>
      </c>
      <c r="J42" s="27">
        <f>SUM(J$8:J41)</f>
        <v>0</v>
      </c>
      <c r="K42" s="27">
        <f>SUM(K$8:K41)</f>
        <v>0</v>
      </c>
    </row>
  </sheetData>
  <sheetProtection password="CA85" sheet="1" objects="1" scenarios="1" autoFilter="0"/>
  <mergeCells count="10">
    <mergeCell ref="H6:K6"/>
    <mergeCell ref="B6:B7"/>
    <mergeCell ref="C6:C7"/>
    <mergeCell ref="D6:D7"/>
    <mergeCell ref="A6:A7"/>
    <mergeCell ref="A42:G42"/>
    <mergeCell ref="E6:G6"/>
    <mergeCell ref="C2:F2"/>
    <mergeCell ref="C3:F3"/>
    <mergeCell ref="C4:F4"/>
  </mergeCells>
  <dataValidations count="6">
    <dataValidation allowBlank="1" showInputMessage="1" showErrorMessage="1" error="This cell is protected" sqref="H29:H33 H8:H12 H14:H17 H26"/>
    <dataValidation type="decimal" allowBlank="1" showInputMessage="1" showErrorMessage="1" error="Please enter a number for Equipment Rating (mmBtu/hr)" sqref="D9:D25 D27:D28 D30:D41">
      <formula1>0</formula1>
      <formula2>9999</formula2>
    </dataValidation>
    <dataValidation type="decimal" allowBlank="1" showInputMessage="1" showErrorMessage="1" error="Please enter a number for Equipment Rating (mmBtu/hr)" sqref="D29 D8 D26">
      <formula1>0</formula1>
      <formula2>9999999</formula2>
    </dataValidation>
    <dataValidation type="decimal" allowBlank="1" showInputMessage="1" showErrorMessage="1" error="Operation hours should be  less than or equal to 24 hours/day." sqref="E8:E41">
      <formula1>0</formula1>
      <formula2>24</formula2>
    </dataValidation>
    <dataValidation type="decimal" allowBlank="1" showInputMessage="1" showErrorMessage="1" error="Operation week should be less than or equal to 52 weeks/year. " sqref="G8:G41">
      <formula1>0</formula1>
      <formula2>52</formula2>
    </dataValidation>
    <dataValidation type="decimal" allowBlank="1" showInputMessage="1" showErrorMessage="1" error="Operation days should be less than or equal to 7 days/week." sqref="F8:F41">
      <formula1>0</formula1>
      <formula2>7</formula2>
    </dataValidation>
  </dataValidations>
  <printOptions horizontalCentered="1"/>
  <pageMargins left="0.45" right="0.45" top="0.75" bottom="0.75" header="0.3" footer="0.3"/>
  <pageSetup scale="79" fitToHeight="2" orientation="landscape" r:id="rId1"/>
  <headerFooter>
    <oddFooter>&amp;LAQMD &amp;F&amp;CPage &amp;P of  &amp;N&amp;RPrint date: &amp;D</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Please select Fuel Type from drop down list.">
          <x14:formula1>
            <xm:f>'Lookup Table'!$C$20:$C$24</xm:f>
          </x14:formula1>
          <xm:sqref>C8:C41</xm:sqref>
        </x14:dataValidation>
        <x14:dataValidation type="list" allowBlank="1" showInputMessage="1" showErrorMessage="1" error="Please select equipment type from drop down list.">
          <x14:formula1>
            <xm:f>'Lookup Table'!$A$20:$A$25</xm:f>
          </x14:formula1>
          <xm:sqref>B8:B41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J25"/>
  <sheetViews>
    <sheetView zoomScale="130" zoomScaleNormal="130" workbookViewId="0">
      <selection activeCell="F30" sqref="F30"/>
    </sheetView>
  </sheetViews>
  <sheetFormatPr defaultColWidth="9.109375" defaultRowHeight="13.2" x14ac:dyDescent="0.25"/>
  <cols>
    <col min="1" max="1" width="17.5546875" style="1" customWidth="1"/>
    <col min="2" max="2" width="13" style="1" customWidth="1"/>
    <col min="3" max="16384" width="9.109375" style="1"/>
  </cols>
  <sheetData>
    <row r="2" spans="1:10" x14ac:dyDescent="0.25">
      <c r="A2" s="4" t="s">
        <v>15</v>
      </c>
      <c r="C2" s="45" t="s">
        <v>16</v>
      </c>
      <c r="D2" s="45"/>
      <c r="E2" s="45"/>
      <c r="F2" s="45" t="s">
        <v>17</v>
      </c>
      <c r="G2" s="45"/>
      <c r="H2" s="45"/>
      <c r="J2" s="1" t="s">
        <v>45</v>
      </c>
    </row>
    <row r="3" spans="1:10" ht="15.6" x14ac:dyDescent="0.35">
      <c r="A3" s="46" t="s">
        <v>44</v>
      </c>
      <c r="B3" s="2" t="s">
        <v>27</v>
      </c>
      <c r="C3" s="2" t="s">
        <v>18</v>
      </c>
      <c r="D3" s="2" t="s">
        <v>19</v>
      </c>
      <c r="E3" s="2" t="s">
        <v>20</v>
      </c>
      <c r="F3" s="2" t="s">
        <v>18</v>
      </c>
      <c r="G3" s="2" t="s">
        <v>19</v>
      </c>
      <c r="H3" s="2" t="s">
        <v>20</v>
      </c>
    </row>
    <row r="4" spans="1:10" x14ac:dyDescent="0.25">
      <c r="A4" s="47"/>
      <c r="B4" s="10" t="s">
        <v>5</v>
      </c>
      <c r="C4" s="6">
        <v>73.959999999999994</v>
      </c>
      <c r="D4" s="6">
        <v>3.0000000000000001E-3</v>
      </c>
      <c r="E4" s="6">
        <v>5.9999999999999995E-4</v>
      </c>
      <c r="F4" s="7">
        <f>ROUND(C4*2.204,2)</f>
        <v>163.01</v>
      </c>
      <c r="G4" s="8">
        <f>D4*2.204</f>
        <v>6.6120000000000007E-3</v>
      </c>
      <c r="H4" s="8">
        <f>E4*2.204</f>
        <v>1.3224000000000001E-3</v>
      </c>
      <c r="J4" s="1" t="s">
        <v>46</v>
      </c>
    </row>
    <row r="5" spans="1:10" x14ac:dyDescent="0.25">
      <c r="A5" s="47"/>
      <c r="B5" s="10" t="s">
        <v>4</v>
      </c>
      <c r="C5" s="6">
        <v>70.22</v>
      </c>
      <c r="D5" s="6">
        <v>3.0000000000000001E-3</v>
      </c>
      <c r="E5" s="6">
        <v>5.9999999999999995E-4</v>
      </c>
      <c r="F5" s="7">
        <f>ROUND(C5*2.204,2)</f>
        <v>154.76</v>
      </c>
      <c r="G5" s="8">
        <f>D5*2.204</f>
        <v>6.6120000000000007E-3</v>
      </c>
      <c r="H5" s="8">
        <f>E5*2.204</f>
        <v>1.3224000000000001E-3</v>
      </c>
      <c r="J5" s="1" t="s">
        <v>47</v>
      </c>
    </row>
    <row r="6" spans="1:10" x14ac:dyDescent="0.25">
      <c r="A6" s="47"/>
      <c r="B6" s="10" t="s">
        <v>3</v>
      </c>
      <c r="C6" s="6">
        <v>52.07</v>
      </c>
      <c r="D6" s="33">
        <v>3.2000000000000002E-3</v>
      </c>
      <c r="E6" s="33">
        <v>6.3000000000000003E-4</v>
      </c>
      <c r="F6" s="7">
        <f t="shared" ref="F6:F8" si="0">ROUND(C6*2.204,2)</f>
        <v>114.76</v>
      </c>
      <c r="G6" s="8">
        <f t="shared" ref="G6:H8" si="1">D6*2.204</f>
        <v>7.0528000000000006E-3</v>
      </c>
      <c r="H6" s="8">
        <f t="shared" si="1"/>
        <v>1.3885200000000001E-3</v>
      </c>
    </row>
    <row r="7" spans="1:10" x14ac:dyDescent="0.25">
      <c r="A7" s="47"/>
      <c r="B7" s="10" t="s">
        <v>2</v>
      </c>
      <c r="C7" s="6">
        <v>61.71</v>
      </c>
      <c r="D7" s="6">
        <v>3.0000000000000001E-3</v>
      </c>
      <c r="E7" s="6">
        <v>5.9999999999999995E-4</v>
      </c>
      <c r="F7" s="7">
        <f t="shared" si="0"/>
        <v>136.01</v>
      </c>
      <c r="G7" s="8">
        <f t="shared" si="1"/>
        <v>6.6120000000000007E-3</v>
      </c>
      <c r="H7" s="8">
        <f t="shared" si="1"/>
        <v>1.3224000000000001E-3</v>
      </c>
    </row>
    <row r="8" spans="1:10" x14ac:dyDescent="0.25">
      <c r="A8" s="47"/>
      <c r="B8" s="10" t="s">
        <v>1</v>
      </c>
      <c r="C8" s="6">
        <v>53.06</v>
      </c>
      <c r="D8" s="6">
        <v>1E-3</v>
      </c>
      <c r="E8" s="6">
        <v>1E-4</v>
      </c>
      <c r="F8" s="7">
        <f t="shared" si="0"/>
        <v>116.94</v>
      </c>
      <c r="G8" s="8">
        <f t="shared" si="1"/>
        <v>2.2040000000000002E-3</v>
      </c>
      <c r="H8" s="8">
        <f t="shared" si="1"/>
        <v>2.2040000000000002E-4</v>
      </c>
    </row>
    <row r="11" spans="1:10" x14ac:dyDescent="0.25">
      <c r="A11" s="4" t="s">
        <v>21</v>
      </c>
      <c r="B11" s="5" t="s">
        <v>22</v>
      </c>
    </row>
    <row r="12" spans="1:10" x14ac:dyDescent="0.25">
      <c r="B12" s="5" t="s">
        <v>23</v>
      </c>
    </row>
    <row r="13" spans="1:10" x14ac:dyDescent="0.25">
      <c r="A13" s="5"/>
    </row>
    <row r="15" spans="1:10" x14ac:dyDescent="0.25">
      <c r="A15" s="3" t="s">
        <v>24</v>
      </c>
      <c r="B15" s="9" t="s">
        <v>25</v>
      </c>
    </row>
    <row r="16" spans="1:10" x14ac:dyDescent="0.25">
      <c r="B16" s="1" t="s">
        <v>26</v>
      </c>
    </row>
    <row r="19" spans="1:3" x14ac:dyDescent="0.25">
      <c r="A19" s="4" t="s">
        <v>14</v>
      </c>
      <c r="C19" s="4" t="s">
        <v>12</v>
      </c>
    </row>
    <row r="20" spans="1:3" x14ac:dyDescent="0.25">
      <c r="A20" s="1" t="s">
        <v>29</v>
      </c>
      <c r="C20" s="1" t="s">
        <v>5</v>
      </c>
    </row>
    <row r="21" spans="1:3" x14ac:dyDescent="0.25">
      <c r="A21" s="1" t="s">
        <v>28</v>
      </c>
      <c r="C21" s="1" t="s">
        <v>4</v>
      </c>
    </row>
    <row r="22" spans="1:3" x14ac:dyDescent="0.25">
      <c r="A22" s="1" t="s">
        <v>31</v>
      </c>
      <c r="C22" s="1" t="s">
        <v>3</v>
      </c>
    </row>
    <row r="23" spans="1:3" x14ac:dyDescent="0.25">
      <c r="A23" s="1" t="s">
        <v>30</v>
      </c>
      <c r="C23" s="1" t="s">
        <v>2</v>
      </c>
    </row>
    <row r="24" spans="1:3" x14ac:dyDescent="0.25">
      <c r="A24" s="1" t="s">
        <v>34</v>
      </c>
      <c r="C24" s="1" t="s">
        <v>1</v>
      </c>
    </row>
    <row r="25" spans="1:3" x14ac:dyDescent="0.25">
      <c r="A25" s="1" t="s">
        <v>35</v>
      </c>
    </row>
  </sheetData>
  <sheetProtection password="CA85" sheet="1" objects="1" scenarios="1"/>
  <sortState ref="A22:A25">
    <sortCondition ref="A22"/>
  </sortState>
  <mergeCells count="3">
    <mergeCell ref="C2:E2"/>
    <mergeCell ref="F2:H2"/>
    <mergeCell ref="A3:A8"/>
  </mergeCells>
  <hyperlinks>
    <hyperlink ref="B11" r:id="rId1"/>
    <hyperlink ref="B12" r:id="rId2"/>
  </hyperlinks>
  <pageMargins left="0.7" right="0.7" top="0.75" bottom="0.75" header="0.3" footer="0.3"/>
  <pageSetup scale="8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GHG</vt:lpstr>
      <vt:lpstr>Lookup Table</vt:lpstr>
      <vt:lpstr>DaysPerWeek</vt:lpstr>
      <vt:lpstr>EquipRating</vt:lpstr>
      <vt:lpstr>HoursPerDay</vt:lpstr>
      <vt:lpstr>GHG!Print_Area</vt:lpstr>
      <vt:lpstr>'Lookup Table'!Print_Area</vt:lpstr>
      <vt:lpstr>GHG!Print_Titles</vt:lpstr>
      <vt:lpstr>WeeksPerYear</vt:lpstr>
    </vt:vector>
  </TitlesOfParts>
  <Company>South Coast A.Q.M.D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Chau</dc:creator>
  <cp:keywords>CEQA</cp:keywords>
  <dc:description>CEQA</dc:description>
  <cp:lastModifiedBy>David Ono</cp:lastModifiedBy>
  <cp:lastPrinted>2018-11-13T23:35:09Z</cp:lastPrinted>
  <dcterms:created xsi:type="dcterms:W3CDTF">2017-11-09T15:06:01Z</dcterms:created>
  <dcterms:modified xsi:type="dcterms:W3CDTF">2018-11-14T00:10:23Z</dcterms:modified>
</cp:coreProperties>
</file>